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lincom\GLINCOM\6-0 КОММЕРЧЕСКИЙ ДЕПАРТАМЕНТ\6-2 ПРОДАЖА\6-2-6 RiverDale BC\2_Презентации\Riverdale BC\Для покупателей\Арендный бизнес\"/>
    </mc:Choice>
  </mc:AlternateContent>
  <bookViews>
    <workbookView xWindow="0" yWindow="0" windowWidth="28800" windowHeight="11745"/>
  </bookViews>
  <sheets>
    <sheet name="офис" sheetId="1" r:id="rId1"/>
  </sheets>
  <definedNames>
    <definedName name="_xlnm.Print_Area" localSheetId="0">офис!$B$2:$K$33</definedName>
  </definedNames>
  <calcPr calcId="162913"/>
</workbook>
</file>

<file path=xl/calcChain.xml><?xml version="1.0" encoding="utf-8"?>
<calcChain xmlns="http://schemas.openxmlformats.org/spreadsheetml/2006/main">
  <c r="C23" i="1" l="1"/>
  <c r="E20" i="1"/>
  <c r="F20" i="1"/>
  <c r="G20" i="1"/>
  <c r="H20" i="1"/>
  <c r="I20" i="1"/>
  <c r="J20" i="1"/>
  <c r="K20" i="1"/>
  <c r="L20" i="1"/>
  <c r="D20" i="1"/>
  <c r="F23" i="1" l="1"/>
  <c r="G23" i="1"/>
  <c r="H23" i="1"/>
  <c r="I23" i="1"/>
  <c r="J23" i="1"/>
  <c r="K23" i="1"/>
  <c r="L23" i="1"/>
  <c r="D23" i="1"/>
  <c r="E23" i="1"/>
  <c r="D7" i="1" l="1"/>
  <c r="C22" i="1"/>
  <c r="D22" i="1" s="1"/>
  <c r="E22" i="1" s="1"/>
  <c r="F22" i="1" s="1"/>
  <c r="G22" i="1" s="1"/>
  <c r="H22" i="1" s="1"/>
  <c r="I22" i="1" s="1"/>
  <c r="J22" i="1" s="1"/>
  <c r="K22" i="1" s="1"/>
  <c r="L22" i="1" s="1"/>
  <c r="C21" i="1" l="1"/>
  <c r="C20" i="1" l="1"/>
  <c r="C5" i="1"/>
  <c r="C24" i="1" l="1"/>
  <c r="C19" i="1"/>
  <c r="D21" i="1" l="1"/>
  <c r="D24" i="1" s="1"/>
  <c r="D18" i="1"/>
  <c r="E18" i="1" s="1"/>
  <c r="F18" i="1" s="1"/>
  <c r="G18" i="1" s="1"/>
  <c r="H18" i="1" s="1"/>
  <c r="I18" i="1" s="1"/>
  <c r="J18" i="1" s="1"/>
  <c r="K18" i="1" l="1"/>
  <c r="L18" i="1" s="1"/>
  <c r="C25" i="1"/>
  <c r="C26" i="1"/>
  <c r="E21" i="1"/>
  <c r="E24" i="1" l="1"/>
  <c r="F21" i="1"/>
  <c r="F24" i="1" s="1"/>
  <c r="G21" i="1" l="1"/>
  <c r="D26" i="1"/>
  <c r="H21" i="1" l="1"/>
  <c r="H24" i="1" s="1"/>
  <c r="G24" i="1"/>
  <c r="D25" i="1"/>
  <c r="I21" i="1" l="1"/>
  <c r="H25" i="1"/>
  <c r="G25" i="1"/>
  <c r="F25" i="1"/>
  <c r="E25" i="1"/>
  <c r="E26" i="1"/>
  <c r="F26" i="1" s="1"/>
  <c r="G26" i="1" s="1"/>
  <c r="H26" i="1" l="1"/>
  <c r="J21" i="1"/>
  <c r="I24" i="1"/>
  <c r="I25" i="1" s="1"/>
  <c r="I26" i="1" l="1"/>
  <c r="K21" i="1"/>
  <c r="J24" i="1"/>
  <c r="J25" i="1" s="1"/>
  <c r="J26" i="1" l="1"/>
  <c r="L21" i="1"/>
  <c r="K24" i="1"/>
  <c r="K25" i="1" s="1"/>
  <c r="K26" i="1" l="1"/>
  <c r="C28" i="1" s="1"/>
  <c r="L24" i="1"/>
  <c r="L25" i="1" s="1"/>
  <c r="L26" i="1" l="1"/>
</calcChain>
</file>

<file path=xl/sharedStrings.xml><?xml version="1.0" encoding="utf-8"?>
<sst xmlns="http://schemas.openxmlformats.org/spreadsheetml/2006/main" count="29" uniqueCount="29">
  <si>
    <t>инвестиционные затраты</t>
  </si>
  <si>
    <t>площадь помещения</t>
  </si>
  <si>
    <t>стоимость покупки</t>
  </si>
  <si>
    <t>стоимость покупки, за 1 кв.м.</t>
  </si>
  <si>
    <t>ставки аренды (руб. за м2 в год):</t>
  </si>
  <si>
    <t>РЕНТНАЯ ДОХОДНОСТЬ</t>
  </si>
  <si>
    <t>арендатор</t>
  </si>
  <si>
    <t>операционная выручка (gross)</t>
  </si>
  <si>
    <t>на 1 год</t>
  </si>
  <si>
    <t>чистый операционный доход накопительным итогом</t>
  </si>
  <si>
    <t>- эксплуатационный платеж (+10%)</t>
  </si>
  <si>
    <t>Характеристики помещения:</t>
  </si>
  <si>
    <t>индексация (% в год)</t>
  </si>
  <si>
    <t>период владения лет</t>
  </si>
  <si>
    <t>готового арендного бизнеса:</t>
  </si>
  <si>
    <r>
      <t xml:space="preserve">чистая прибыль (руб.) </t>
    </r>
    <r>
      <rPr>
        <b/>
        <u/>
        <sz val="11"/>
        <color theme="1"/>
        <rFont val="Century Gothic"/>
        <family val="2"/>
        <charset val="204"/>
      </rPr>
      <t>в год</t>
    </r>
  </si>
  <si>
    <r>
      <t xml:space="preserve">чистая прибыль (руб.) </t>
    </r>
    <r>
      <rPr>
        <b/>
        <u/>
        <sz val="11"/>
        <color theme="1"/>
        <rFont val="Century Gothic"/>
        <family val="2"/>
        <charset val="204"/>
      </rPr>
      <t>в месяц</t>
    </r>
  </si>
  <si>
    <r>
      <rPr>
        <b/>
        <sz val="12"/>
        <color theme="1"/>
        <rFont val="Century Gothic"/>
        <family val="2"/>
        <charset val="204"/>
      </rPr>
      <t>Чистая окупаемость 
инвестиционного проекта</t>
    </r>
    <r>
      <rPr>
        <sz val="12"/>
        <color theme="1"/>
        <rFont val="Century Gothic"/>
        <family val="2"/>
        <charset val="204"/>
      </rPr>
      <t xml:space="preserve"> </t>
    </r>
    <r>
      <rPr>
        <sz val="10"/>
        <color theme="1"/>
        <rFont val="Century Gothic"/>
        <family val="2"/>
        <charset val="204"/>
      </rPr>
      <t xml:space="preserve">
(с учетом периода до начала поступления арендной платы), лет</t>
    </r>
  </si>
  <si>
    <t>Преимущества</t>
  </si>
  <si>
    <t>Свободный круглосуточный доступ в помещение</t>
  </si>
  <si>
    <t>Арендатор: офис</t>
  </si>
  <si>
    <t>Современная отделка в стиле loft</t>
  </si>
  <si>
    <t>Высота потолка: 3 м</t>
  </si>
  <si>
    <t>МАП</t>
  </si>
  <si>
    <t>4 этаж</t>
  </si>
  <si>
    <t xml:space="preserve">Офис                     </t>
  </si>
  <si>
    <t>- платеж за землю (+5%)</t>
  </si>
  <si>
    <t xml:space="preserve">- 2% налог на недвижимость </t>
  </si>
  <si>
    <t>КДА: 11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</si>
</sst>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&quot;р.&quot;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sz val="11"/>
      <color rgb="FFEE1C24"/>
      <name val="Century Gothic"/>
      <family val="2"/>
      <charset val="204"/>
    </font>
    <font>
      <b/>
      <sz val="11"/>
      <color rgb="FF000000"/>
      <name val="Century Gothic"/>
      <family val="2"/>
      <charset val="204"/>
    </font>
    <font>
      <b/>
      <sz val="9"/>
      <color rgb="FF000000"/>
      <name val="Century Gothic"/>
      <family val="2"/>
      <charset val="204"/>
    </font>
    <font>
      <i/>
      <sz val="11"/>
      <color theme="1"/>
      <name val="Century Gothic"/>
      <family val="2"/>
      <charset val="204"/>
    </font>
    <font>
      <b/>
      <u/>
      <sz val="11"/>
      <color theme="1"/>
      <name val="Century Gothic"/>
      <family val="2"/>
      <charset val="204"/>
    </font>
    <font>
      <sz val="11"/>
      <name val="Century Gothic"/>
      <family val="2"/>
      <charset val="204"/>
    </font>
    <font>
      <b/>
      <sz val="11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sz val="12"/>
      <color theme="1"/>
      <name val="Century Gothic"/>
      <family val="2"/>
      <charset val="204"/>
    </font>
    <font>
      <b/>
      <sz val="16"/>
      <color theme="1"/>
      <name val="Century Gothic"/>
      <family val="2"/>
      <charset val="204"/>
    </font>
    <font>
      <b/>
      <sz val="9"/>
      <color theme="1"/>
      <name val="Century Gothic"/>
      <family val="2"/>
      <charset val="204"/>
    </font>
    <font>
      <sz val="9"/>
      <color theme="1"/>
      <name val="Century Gothic"/>
      <family val="2"/>
      <charset val="204"/>
    </font>
    <font>
      <sz val="11"/>
      <color rgb="FF000000"/>
      <name val="Century Gothic"/>
      <family val="2"/>
      <charset val="204"/>
    </font>
    <font>
      <b/>
      <sz val="12"/>
      <color rgb="FFEE1C24"/>
      <name val="Century Gothic"/>
      <family val="2"/>
      <charset val="204"/>
    </font>
    <font>
      <sz val="10"/>
      <color theme="0" tint="-0.499984740745262"/>
      <name val="Century Gothic"/>
      <family val="2"/>
      <charset val="204"/>
    </font>
    <font>
      <sz val="9"/>
      <color theme="0" tint="-0.499984740745262"/>
      <name val="Century Gothic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 tint="-0.499984740745262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9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6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6" fontId="4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9" fontId="4" fillId="0" borderId="1" xfId="1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/>
    </xf>
    <xf numFmtId="0" fontId="4" fillId="0" borderId="0" xfId="0" applyFont="1" applyFill="1"/>
    <xf numFmtId="0" fontId="17" fillId="0" borderId="0" xfId="0" applyFont="1"/>
    <xf numFmtId="14" fontId="4" fillId="0" borderId="0" xfId="0" applyNumberFormat="1" applyFo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/>
    <xf numFmtId="166" fontId="12" fillId="0" borderId="5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3" fontId="9" fillId="3" borderId="1" xfId="0" applyNumberFormat="1" applyFont="1" applyFill="1" applyBorder="1" applyAlignment="1">
      <alignment horizontal="center"/>
    </xf>
    <xf numFmtId="166" fontId="12" fillId="3" borderId="5" xfId="0" applyNumberFormat="1" applyFont="1" applyFill="1" applyBorder="1" applyAlignment="1">
      <alignment horizontal="center" vertical="center"/>
    </xf>
    <xf numFmtId="49" fontId="21" fillId="0" borderId="2" xfId="0" applyNumberFormat="1" applyFont="1" applyBorder="1"/>
    <xf numFmtId="3" fontId="22" fillId="0" borderId="2" xfId="0" applyNumberFormat="1" applyFont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22" fillId="2" borderId="2" xfId="0" applyNumberFormat="1" applyFont="1" applyFill="1" applyBorder="1" applyAlignment="1">
      <alignment horizontal="center"/>
    </xf>
    <xf numFmtId="3" fontId="22" fillId="3" borderId="2" xfId="0" applyNumberFormat="1" applyFont="1" applyFill="1" applyBorder="1" applyAlignment="1">
      <alignment horizontal="center"/>
    </xf>
    <xf numFmtId="49" fontId="21" fillId="0" borderId="1" xfId="0" applyNumberFormat="1" applyFont="1" applyBorder="1"/>
    <xf numFmtId="3" fontId="22" fillId="0" borderId="1" xfId="0" applyNumberFormat="1" applyFont="1" applyBorder="1" applyAlignment="1">
      <alignment horizontal="center"/>
    </xf>
    <xf numFmtId="3" fontId="22" fillId="0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2" fillId="3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6" fontId="12" fillId="2" borderId="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3" fontId="12" fillId="0" borderId="2" xfId="0" applyNumberFormat="1" applyFont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horizontal="center"/>
    </xf>
    <xf numFmtId="3" fontId="24" fillId="0" borderId="3" xfId="0" applyNumberFormat="1" applyFont="1" applyBorder="1" applyAlignment="1">
      <alignment horizontal="center" vertical="center"/>
    </xf>
    <xf numFmtId="3" fontId="24" fillId="0" borderId="3" xfId="0" applyNumberFormat="1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157239</xdr:colOff>
      <xdr:row>26</xdr:row>
      <xdr:rowOff>65316</xdr:rowOff>
    </xdr:from>
    <xdr:to>
      <xdr:col>11</xdr:col>
      <xdr:colOff>595</xdr:colOff>
      <xdr:row>30</xdr:row>
      <xdr:rowOff>99332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4989" y="7420733"/>
          <a:ext cx="3426747" cy="1441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95251</xdr:colOff>
      <xdr:row>26</xdr:row>
      <xdr:rowOff>108856</xdr:rowOff>
    </xdr:from>
    <xdr:to>
      <xdr:col>6</xdr:col>
      <xdr:colOff>804333</xdr:colOff>
      <xdr:row>29</xdr:row>
      <xdr:rowOff>81640</xdr:rowOff>
    </xdr:to>
    <xdr:pic>
      <xdr:nvPicPr>
        <xdr:cNvPr id="26" name="Рисунок 2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6" t="5428"/>
        <a:stretch/>
      </xdr:blipFill>
      <xdr:spPr bwMode="auto">
        <a:xfrm>
          <a:off x="3810001" y="7464273"/>
          <a:ext cx="3471332" cy="1168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425824</xdr:colOff>
      <xdr:row>1</xdr:row>
      <xdr:rowOff>144453</xdr:rowOff>
    </xdr:from>
    <xdr:to>
      <xdr:col>11</xdr:col>
      <xdr:colOff>742390</xdr:colOff>
      <xdr:row>16</xdr:row>
      <xdr:rowOff>71716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559" y="334953"/>
          <a:ext cx="6591860" cy="3120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3"/>
  <sheetViews>
    <sheetView showGridLines="0" tabSelected="1" zoomScale="85" zoomScaleNormal="85" workbookViewId="0">
      <selection activeCell="Y22" sqref="Y22"/>
    </sheetView>
  </sheetViews>
  <sheetFormatPr defaultRowHeight="15" x14ac:dyDescent="0.25"/>
  <cols>
    <col min="1" max="1" width="3.7109375" customWidth="1"/>
    <col min="2" max="2" width="36.28515625" customWidth="1"/>
    <col min="3" max="3" width="17.85546875" customWidth="1"/>
    <col min="4" max="4" width="14.5703125" customWidth="1"/>
    <col min="5" max="5" width="13.140625" bestFit="1" customWidth="1"/>
    <col min="6" max="6" width="13.5703125" customWidth="1"/>
    <col min="7" max="7" width="13.85546875" customWidth="1"/>
    <col min="8" max="8" width="13" customWidth="1"/>
    <col min="9" max="9" width="13.28515625" customWidth="1"/>
    <col min="10" max="10" width="14.28515625" customWidth="1"/>
    <col min="11" max="11" width="13.140625" customWidth="1"/>
    <col min="12" max="12" width="12.42578125" customWidth="1"/>
  </cols>
  <sheetData>
    <row r="1" spans="2:18" x14ac:dyDescent="0.25">
      <c r="H1" s="69" t="s">
        <v>24</v>
      </c>
    </row>
    <row r="2" spans="2:18" ht="16.5" x14ac:dyDescent="0.3">
      <c r="B2" s="4" t="s">
        <v>6</v>
      </c>
      <c r="C2" s="5" t="s">
        <v>25</v>
      </c>
      <c r="D2" s="34"/>
      <c r="E2" s="6"/>
      <c r="F2" s="6"/>
      <c r="G2" s="6"/>
      <c r="H2" s="38"/>
      <c r="J2" s="6"/>
      <c r="K2" s="6"/>
    </row>
    <row r="3" spans="2:18" ht="16.5" x14ac:dyDescent="0.3">
      <c r="B3" s="4" t="s">
        <v>1</v>
      </c>
      <c r="C3" s="8">
        <v>245.7</v>
      </c>
      <c r="E3" s="6"/>
      <c r="F3" s="6"/>
      <c r="G3" s="6"/>
      <c r="H3" s="6"/>
      <c r="I3" s="6"/>
      <c r="J3" s="6"/>
      <c r="K3" s="6"/>
    </row>
    <row r="4" spans="2:18" ht="16.5" x14ac:dyDescent="0.3">
      <c r="B4" s="4" t="s">
        <v>2</v>
      </c>
      <c r="C4" s="9">
        <v>34643700</v>
      </c>
      <c r="D4" s="37"/>
      <c r="E4" s="6"/>
      <c r="F4" s="6"/>
      <c r="G4" s="6"/>
      <c r="H4" s="6"/>
      <c r="I4" s="10"/>
      <c r="J4" s="6"/>
      <c r="K4" s="6"/>
      <c r="R4" s="3"/>
    </row>
    <row r="5" spans="2:18" ht="16.5" x14ac:dyDescent="0.3">
      <c r="B5" s="4" t="s">
        <v>3</v>
      </c>
      <c r="C5" s="9">
        <f>C4/C3</f>
        <v>141000</v>
      </c>
      <c r="E5" s="6"/>
      <c r="F5" s="6"/>
      <c r="G5" s="6"/>
      <c r="H5" s="6"/>
      <c r="I5" s="6"/>
      <c r="J5" s="6"/>
      <c r="K5" s="6"/>
    </row>
    <row r="6" spans="2:18" ht="16.5" x14ac:dyDescent="0.3">
      <c r="B6" s="4" t="s">
        <v>4</v>
      </c>
      <c r="C6" s="11"/>
      <c r="D6" s="59" t="s">
        <v>23</v>
      </c>
      <c r="E6" s="6"/>
      <c r="F6" s="6"/>
      <c r="G6" s="6"/>
      <c r="H6" s="6"/>
      <c r="I6" s="6"/>
      <c r="J6" s="6"/>
      <c r="K6" s="6"/>
    </row>
    <row r="7" spans="2:18" ht="16.5" x14ac:dyDescent="0.3">
      <c r="B7" s="12" t="s">
        <v>8</v>
      </c>
      <c r="C7" s="13">
        <v>14267</v>
      </c>
      <c r="D7" s="60">
        <f>C7*$C$3/12</f>
        <v>292116.82500000001</v>
      </c>
      <c r="E7" s="6"/>
      <c r="F7" s="6"/>
      <c r="G7" s="6"/>
      <c r="H7" s="6"/>
      <c r="I7" s="6"/>
      <c r="J7" s="6"/>
      <c r="K7" s="6"/>
    </row>
    <row r="8" spans="2:18" ht="16.5" x14ac:dyDescent="0.3">
      <c r="B8" s="4" t="s">
        <v>12</v>
      </c>
      <c r="C8" s="15">
        <v>7.0000000000000007E-2</v>
      </c>
      <c r="E8" s="6"/>
      <c r="F8" s="14"/>
      <c r="G8" s="6"/>
      <c r="H8" s="6"/>
      <c r="I8" s="6"/>
      <c r="J8" s="6"/>
      <c r="K8" s="6"/>
    </row>
    <row r="9" spans="2:18" ht="16.5" x14ac:dyDescent="0.3">
      <c r="B9" s="37" t="s">
        <v>18</v>
      </c>
      <c r="C9" s="6"/>
      <c r="E9" s="6"/>
      <c r="F9" s="6"/>
      <c r="G9" s="6"/>
      <c r="H9" s="6"/>
      <c r="I9" s="6"/>
      <c r="J9" s="6"/>
      <c r="K9" s="6"/>
    </row>
    <row r="10" spans="2:18" ht="16.5" x14ac:dyDescent="0.3">
      <c r="B10" s="37" t="s">
        <v>14</v>
      </c>
      <c r="C10" s="6"/>
      <c r="D10" s="36"/>
      <c r="E10" s="6"/>
      <c r="F10" s="6"/>
      <c r="G10" s="6"/>
      <c r="H10" s="6"/>
      <c r="I10" s="6"/>
      <c r="J10" s="6"/>
      <c r="K10" s="6"/>
    </row>
    <row r="11" spans="2:18" ht="16.5" x14ac:dyDescent="0.3">
      <c r="B11" s="36" t="s">
        <v>20</v>
      </c>
      <c r="C11" s="6"/>
      <c r="D11" s="36"/>
      <c r="E11" s="6"/>
      <c r="F11" s="6"/>
      <c r="G11" s="6"/>
      <c r="H11" s="6"/>
      <c r="I11" s="6"/>
      <c r="J11" s="6"/>
      <c r="K11" s="6"/>
    </row>
    <row r="12" spans="2:18" ht="16.5" x14ac:dyDescent="0.3">
      <c r="B12" s="36" t="s">
        <v>28</v>
      </c>
      <c r="C12" s="6"/>
      <c r="D12" s="36"/>
      <c r="E12" s="6"/>
      <c r="F12" s="6"/>
      <c r="G12" s="6"/>
      <c r="H12" s="6"/>
      <c r="I12" s="6"/>
      <c r="J12" s="6"/>
      <c r="K12" s="6"/>
    </row>
    <row r="13" spans="2:18" ht="16.5" x14ac:dyDescent="0.3">
      <c r="B13" s="37" t="s">
        <v>11</v>
      </c>
      <c r="C13" s="6"/>
      <c r="D13" s="36"/>
      <c r="E13" s="6"/>
      <c r="F13" s="6"/>
      <c r="G13" s="6"/>
      <c r="H13" s="6"/>
      <c r="I13" s="6"/>
      <c r="J13" s="6"/>
      <c r="K13" s="6"/>
    </row>
    <row r="14" spans="2:18" ht="16.5" x14ac:dyDescent="0.3">
      <c r="B14" s="36" t="s">
        <v>19</v>
      </c>
      <c r="C14" s="6"/>
      <c r="D14" s="36"/>
      <c r="E14" s="6"/>
      <c r="F14" s="6"/>
      <c r="G14" s="6"/>
      <c r="H14" s="6"/>
      <c r="I14" s="6"/>
      <c r="J14" s="6"/>
      <c r="K14" s="6"/>
    </row>
    <row r="15" spans="2:18" ht="16.5" x14ac:dyDescent="0.3">
      <c r="B15" s="36" t="s">
        <v>21</v>
      </c>
      <c r="C15" s="6"/>
      <c r="D15" s="36"/>
      <c r="E15" s="6"/>
      <c r="F15" s="6"/>
      <c r="G15" s="6"/>
      <c r="H15" s="6"/>
      <c r="I15" s="6"/>
      <c r="J15" s="6"/>
      <c r="K15" s="6"/>
    </row>
    <row r="16" spans="2:18" ht="16.5" x14ac:dyDescent="0.3">
      <c r="B16" s="36" t="s">
        <v>22</v>
      </c>
      <c r="C16" s="6"/>
      <c r="D16" s="36"/>
      <c r="E16" s="6"/>
      <c r="F16" s="6"/>
      <c r="G16" s="6"/>
      <c r="H16" s="6"/>
      <c r="I16" s="6"/>
      <c r="J16" s="6"/>
      <c r="K16" s="6"/>
    </row>
    <row r="17" spans="2:13" ht="16.5" x14ac:dyDescent="0.3">
      <c r="B17" s="7" t="s">
        <v>5</v>
      </c>
      <c r="C17" s="6"/>
      <c r="D17" s="6"/>
      <c r="E17" s="6"/>
      <c r="F17" s="6"/>
      <c r="G17" s="6"/>
      <c r="H17" s="6"/>
      <c r="I17" s="6"/>
      <c r="J17" s="6"/>
      <c r="K17" s="6"/>
    </row>
    <row r="18" spans="2:13" ht="16.5" x14ac:dyDescent="0.3">
      <c r="B18" s="54" t="s">
        <v>13</v>
      </c>
      <c r="C18" s="16">
        <v>1</v>
      </c>
      <c r="D18" s="16">
        <f>1+C18</f>
        <v>2</v>
      </c>
      <c r="E18" s="16">
        <f t="shared" ref="E18:J18" si="0">1+D18</f>
        <v>3</v>
      </c>
      <c r="F18" s="16">
        <f t="shared" si="0"/>
        <v>4</v>
      </c>
      <c r="G18" s="16">
        <f t="shared" si="0"/>
        <v>5</v>
      </c>
      <c r="H18" s="16">
        <f t="shared" si="0"/>
        <v>6</v>
      </c>
      <c r="I18" s="17">
        <f t="shared" si="0"/>
        <v>7</v>
      </c>
      <c r="J18" s="40">
        <f t="shared" si="0"/>
        <v>8</v>
      </c>
      <c r="K18" s="40">
        <f t="shared" ref="K18:L18" si="1">1+J18</f>
        <v>9</v>
      </c>
      <c r="L18" s="40">
        <f t="shared" si="1"/>
        <v>10</v>
      </c>
    </row>
    <row r="19" spans="2:13" ht="16.5" x14ac:dyDescent="0.3">
      <c r="B19" s="54" t="s">
        <v>0</v>
      </c>
      <c r="C19" s="18">
        <f>-C4</f>
        <v>-34643700</v>
      </c>
      <c r="D19" s="19"/>
      <c r="E19" s="19"/>
      <c r="F19" s="19"/>
      <c r="G19" s="20"/>
      <c r="H19" s="20"/>
      <c r="I19" s="21"/>
      <c r="J19" s="41"/>
      <c r="K19" s="41"/>
      <c r="L19" s="41"/>
    </row>
    <row r="20" spans="2:13" x14ac:dyDescent="0.25">
      <c r="B20" s="54" t="s">
        <v>7</v>
      </c>
      <c r="C20" s="22">
        <f>C3*C7</f>
        <v>3505401.9</v>
      </c>
      <c r="D20" s="22">
        <f>C20*1.07</f>
        <v>3750780.0330000003</v>
      </c>
      <c r="E20" s="22">
        <f t="shared" ref="E20:L20" si="2">D20*1.07</f>
        <v>4013334.6353100007</v>
      </c>
      <c r="F20" s="22">
        <f t="shared" si="2"/>
        <v>4294268.0597817013</v>
      </c>
      <c r="G20" s="22">
        <f t="shared" si="2"/>
        <v>4594866.8239664203</v>
      </c>
      <c r="H20" s="23">
        <f t="shared" si="2"/>
        <v>4916507.5016440703</v>
      </c>
      <c r="I20" s="24">
        <f t="shared" si="2"/>
        <v>5260663.0267591551</v>
      </c>
      <c r="J20" s="42">
        <f t="shared" si="2"/>
        <v>5628909.4386322964</v>
      </c>
      <c r="K20" s="42">
        <f t="shared" si="2"/>
        <v>6022933.0993365571</v>
      </c>
      <c r="L20" s="42">
        <f t="shared" si="2"/>
        <v>6444538.4162901165</v>
      </c>
    </row>
    <row r="21" spans="2:13" ht="15.75" x14ac:dyDescent="0.3">
      <c r="B21" s="44" t="s">
        <v>10</v>
      </c>
      <c r="C21" s="45">
        <f>-2100*C3</f>
        <v>-515970</v>
      </c>
      <c r="D21" s="45">
        <f>C21*1.1</f>
        <v>-567567</v>
      </c>
      <c r="E21" s="45">
        <f>D21*1.1</f>
        <v>-624323.70000000007</v>
      </c>
      <c r="F21" s="45">
        <f t="shared" ref="F21:G21" si="3">E21*1.1</f>
        <v>-686756.07000000018</v>
      </c>
      <c r="G21" s="45">
        <f t="shared" si="3"/>
        <v>-755431.67700000026</v>
      </c>
      <c r="H21" s="46">
        <f t="shared" ref="H21:L21" si="4">G21*1.1</f>
        <v>-830974.84470000037</v>
      </c>
      <c r="I21" s="47">
        <f t="shared" si="4"/>
        <v>-914072.32917000051</v>
      </c>
      <c r="J21" s="48">
        <f t="shared" si="4"/>
        <v>-1005479.5620870006</v>
      </c>
      <c r="K21" s="48">
        <f t="shared" si="4"/>
        <v>-1106027.5182957007</v>
      </c>
      <c r="L21" s="48">
        <f t="shared" si="4"/>
        <v>-1216630.2701252708</v>
      </c>
      <c r="M21" s="1"/>
    </row>
    <row r="22" spans="2:13" ht="15.75" x14ac:dyDescent="0.3">
      <c r="B22" s="44" t="s">
        <v>26</v>
      </c>
      <c r="C22" s="45">
        <f>-23*C3*12</f>
        <v>-67813.2</v>
      </c>
      <c r="D22" s="45">
        <f>C22*1.05</f>
        <v>-71203.86</v>
      </c>
      <c r="E22" s="45">
        <f t="shared" ref="E22:L22" si="5">D22*1.05</f>
        <v>-74764.053</v>
      </c>
      <c r="F22" s="45">
        <f t="shared" si="5"/>
        <v>-78502.255650000006</v>
      </c>
      <c r="G22" s="45">
        <f t="shared" si="5"/>
        <v>-82427.368432500007</v>
      </c>
      <c r="H22" s="46">
        <f t="shared" si="5"/>
        <v>-86548.736854125018</v>
      </c>
      <c r="I22" s="47">
        <f t="shared" si="5"/>
        <v>-90876.173696831276</v>
      </c>
      <c r="J22" s="48">
        <f t="shared" si="5"/>
        <v>-95419.982381672846</v>
      </c>
      <c r="K22" s="48">
        <f t="shared" si="5"/>
        <v>-100190.98150075649</v>
      </c>
      <c r="L22" s="48">
        <f t="shared" si="5"/>
        <v>-105200.53057579431</v>
      </c>
    </row>
    <row r="23" spans="2:13" ht="15.75" x14ac:dyDescent="0.3">
      <c r="B23" s="49" t="s">
        <v>27</v>
      </c>
      <c r="C23" s="45">
        <f>-10223454*0.015</f>
        <v>-153351.81</v>
      </c>
      <c r="D23" s="50">
        <f>-10223454*0.018</f>
        <v>-184022.17199999999</v>
      </c>
      <c r="E23" s="50">
        <f>-10223454*0.02</f>
        <v>-204469.08000000002</v>
      </c>
      <c r="F23" s="50">
        <f t="shared" ref="F23:L23" si="6">-10223454*0.02</f>
        <v>-204469.08000000002</v>
      </c>
      <c r="G23" s="50">
        <f t="shared" si="6"/>
        <v>-204469.08000000002</v>
      </c>
      <c r="H23" s="51">
        <f t="shared" si="6"/>
        <v>-204469.08000000002</v>
      </c>
      <c r="I23" s="52">
        <f t="shared" si="6"/>
        <v>-204469.08000000002</v>
      </c>
      <c r="J23" s="53">
        <f t="shared" si="6"/>
        <v>-204469.08000000002</v>
      </c>
      <c r="K23" s="53">
        <f t="shared" si="6"/>
        <v>-204469.08000000002</v>
      </c>
      <c r="L23" s="53">
        <f t="shared" si="6"/>
        <v>-204469.08000000002</v>
      </c>
    </row>
    <row r="24" spans="2:13" ht="15.75" thickBot="1" x14ac:dyDescent="0.3">
      <c r="B24" s="55" t="s">
        <v>15</v>
      </c>
      <c r="C24" s="61">
        <f>SUM(C20:C23)</f>
        <v>2768266.8899999997</v>
      </c>
      <c r="D24" s="61">
        <f t="shared" ref="D24:L24" si="7">SUM(D20:D23)</f>
        <v>2927987.0010000006</v>
      </c>
      <c r="E24" s="61">
        <f t="shared" si="7"/>
        <v>3109777.8023100006</v>
      </c>
      <c r="F24" s="61">
        <f t="shared" si="7"/>
        <v>3324540.6541317008</v>
      </c>
      <c r="G24" s="61">
        <f t="shared" si="7"/>
        <v>3552538.6985339201</v>
      </c>
      <c r="H24" s="62">
        <f t="shared" si="7"/>
        <v>3794514.8400899451</v>
      </c>
      <c r="I24" s="63">
        <f t="shared" si="7"/>
        <v>4051245.4438923234</v>
      </c>
      <c r="J24" s="64">
        <f t="shared" si="7"/>
        <v>4323540.8141636234</v>
      </c>
      <c r="K24" s="64">
        <f t="shared" si="7"/>
        <v>4612245.5195400994</v>
      </c>
      <c r="L24" s="64">
        <f t="shared" si="7"/>
        <v>4918238.5355890514</v>
      </c>
    </row>
    <row r="25" spans="2:13" ht="15.75" thickBot="1" x14ac:dyDescent="0.3">
      <c r="B25" s="56" t="s">
        <v>16</v>
      </c>
      <c r="C25" s="39">
        <f>C24/12</f>
        <v>230688.90749999997</v>
      </c>
      <c r="D25" s="39">
        <f>D24/12</f>
        <v>243998.91675000006</v>
      </c>
      <c r="E25" s="39">
        <f t="shared" ref="E25:J25" si="8">E24/12</f>
        <v>259148.15019250006</v>
      </c>
      <c r="F25" s="39">
        <f t="shared" si="8"/>
        <v>277045.05451097508</v>
      </c>
      <c r="G25" s="39">
        <f t="shared" si="8"/>
        <v>296044.89154449332</v>
      </c>
      <c r="H25" s="39">
        <f t="shared" si="8"/>
        <v>316209.57000749541</v>
      </c>
      <c r="I25" s="58">
        <f t="shared" si="8"/>
        <v>337603.78699102695</v>
      </c>
      <c r="J25" s="43">
        <f t="shared" si="8"/>
        <v>360295.0678469686</v>
      </c>
      <c r="K25" s="43">
        <f t="shared" ref="K25" si="9">K24/12</f>
        <v>384353.7932950083</v>
      </c>
      <c r="L25" s="43">
        <f t="shared" ref="L25" si="10">L24/12</f>
        <v>409853.21129908762</v>
      </c>
    </row>
    <row r="26" spans="2:13" ht="28.5" x14ac:dyDescent="0.25">
      <c r="B26" s="57" t="s">
        <v>9</v>
      </c>
      <c r="C26" s="65">
        <f>C19+C24</f>
        <v>-31875433.109999999</v>
      </c>
      <c r="D26" s="65">
        <f>C26+D24</f>
        <v>-28947446.108999997</v>
      </c>
      <c r="E26" s="65">
        <f t="shared" ref="E26:L26" si="11">D26+E24</f>
        <v>-25837668.306689996</v>
      </c>
      <c r="F26" s="65">
        <f t="shared" si="11"/>
        <v>-22513127.652558297</v>
      </c>
      <c r="G26" s="65">
        <f t="shared" si="11"/>
        <v>-18960588.954024378</v>
      </c>
      <c r="H26" s="66">
        <f t="shared" si="11"/>
        <v>-15166074.113934433</v>
      </c>
      <c r="I26" s="67">
        <f t="shared" si="11"/>
        <v>-11114828.670042109</v>
      </c>
      <c r="J26" s="68">
        <f t="shared" si="11"/>
        <v>-6791287.8558784854</v>
      </c>
      <c r="K26" s="68">
        <f t="shared" si="11"/>
        <v>-2179042.3363383859</v>
      </c>
      <c r="L26" s="68">
        <f t="shared" si="11"/>
        <v>2739196.1992506655</v>
      </c>
    </row>
    <row r="27" spans="2:13" ht="17.25" thickBot="1" x14ac:dyDescent="0.35">
      <c r="B27" s="25"/>
      <c r="C27" s="26"/>
      <c r="D27" s="27"/>
      <c r="E27" s="28"/>
      <c r="F27" s="28"/>
      <c r="G27" s="28"/>
      <c r="H27" s="28"/>
      <c r="I27" s="29"/>
      <c r="J27" s="29"/>
      <c r="K27" s="28"/>
    </row>
    <row r="28" spans="2:13" ht="60" thickBot="1" x14ac:dyDescent="0.35">
      <c r="B28" s="30" t="s">
        <v>17</v>
      </c>
      <c r="C28" s="31">
        <f>K18+(1-K26/K24)</f>
        <v>10.472447168544415</v>
      </c>
      <c r="D28" s="6"/>
      <c r="E28" s="6"/>
      <c r="F28" s="6"/>
      <c r="G28" s="6"/>
      <c r="H28" s="6"/>
      <c r="I28" s="32"/>
      <c r="J28" s="6"/>
      <c r="K28" s="6"/>
    </row>
    <row r="29" spans="2:13" ht="16.5" x14ac:dyDescent="0.3">
      <c r="B29" s="25"/>
      <c r="C29" s="26"/>
      <c r="D29" s="27"/>
      <c r="E29" s="28"/>
      <c r="F29" s="28"/>
      <c r="G29" s="28"/>
      <c r="H29" s="28"/>
      <c r="I29" s="29"/>
      <c r="J29" s="29"/>
      <c r="K29" s="28"/>
    </row>
    <row r="30" spans="2:13" ht="16.5" x14ac:dyDescent="0.3"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2:13" ht="16.5" x14ac:dyDescent="0.3">
      <c r="B31" s="33"/>
      <c r="C31" s="6"/>
      <c r="D31" s="6"/>
      <c r="E31" s="6"/>
      <c r="F31" s="34"/>
      <c r="G31" s="6"/>
      <c r="H31" s="6"/>
      <c r="I31" s="6"/>
      <c r="J31" s="6"/>
      <c r="K31" s="6"/>
    </row>
    <row r="32" spans="2:13" ht="16.5" x14ac:dyDescent="0.3">
      <c r="B32" s="35"/>
      <c r="C32" s="6"/>
      <c r="D32" s="6"/>
      <c r="E32" s="6"/>
      <c r="F32" s="34"/>
      <c r="G32" s="6"/>
      <c r="H32" s="6"/>
      <c r="I32" s="6"/>
      <c r="J32" s="6"/>
      <c r="K32" s="6"/>
    </row>
    <row r="33" spans="2:2" x14ac:dyDescent="0.25">
      <c r="B33" s="2"/>
    </row>
  </sheetData>
  <pageMargins left="0.25" right="0.25" top="0.75" bottom="0.75" header="0.3" footer="0.3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офис</vt:lpstr>
      <vt:lpstr>офис!Область_печати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Tatarinov</dc:creator>
  <cp:lastModifiedBy>Виктория Панина</cp:lastModifiedBy>
  <cp:lastPrinted>2018-11-13T12:06:41Z</cp:lastPrinted>
  <dcterms:created xsi:type="dcterms:W3CDTF">2014-09-11T10:45:53Z</dcterms:created>
  <dcterms:modified xsi:type="dcterms:W3CDTF">2018-11-13T12:06:43Z</dcterms:modified>
</cp:coreProperties>
</file>