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3.142\gcom$\Glincom\GLINCOM\6-0 КОММЕРЧЕСКИЙ ДЕПАРТАМЕНТ\6-2 ПРОДАЖА\6-2-9 Vivaldi\2_Презентации\одностранички\расчет АБ\"/>
    </mc:Choice>
  </mc:AlternateContent>
  <bookViews>
    <workbookView xWindow="0" yWindow="0" windowWidth="26310" windowHeight="7590"/>
  </bookViews>
  <sheets>
    <sheet name="офис" sheetId="1" r:id="rId1"/>
  </sheets>
  <definedNames>
    <definedName name="_xlnm.Print_Area" localSheetId="0">офис!$B$2:$K$32</definedName>
  </definedNames>
  <calcPr calcId="162913"/>
</workbook>
</file>

<file path=xl/calcChain.xml><?xml version="1.0" encoding="utf-8"?>
<calcChain xmlns="http://schemas.openxmlformats.org/spreadsheetml/2006/main">
  <c r="C26" i="1" l="1"/>
  <c r="C27" i="1" s="1"/>
  <c r="C25" i="1"/>
  <c r="C24" i="1"/>
  <c r="C23" i="1"/>
  <c r="C22" i="1"/>
  <c r="C11" i="1"/>
  <c r="C10" i="1"/>
  <c r="C9" i="1"/>
  <c r="C8" i="1"/>
  <c r="C4" i="1" l="1"/>
  <c r="D25" i="1" l="1"/>
  <c r="E25" i="1" s="1"/>
  <c r="F25" i="1" l="1"/>
  <c r="G25" i="1" s="1"/>
  <c r="H25" i="1" l="1"/>
  <c r="I25" i="1" s="1"/>
  <c r="D23" i="1"/>
  <c r="D7" i="1"/>
  <c r="J25" i="1" l="1"/>
  <c r="K25" i="1" s="1"/>
  <c r="D24" i="1" l="1"/>
  <c r="E24" i="1" l="1"/>
  <c r="F24" i="1" s="1"/>
  <c r="D8" i="1"/>
  <c r="G24" i="1" l="1"/>
  <c r="H24" i="1" s="1"/>
  <c r="D9" i="1"/>
  <c r="F22" i="1"/>
  <c r="I24" i="1" l="1"/>
  <c r="J24" i="1" s="1"/>
  <c r="K24" i="1" s="1"/>
  <c r="D10" i="1"/>
  <c r="D11" i="1" l="1"/>
  <c r="G22" i="1"/>
  <c r="H22" i="1" s="1"/>
  <c r="I22" i="1" s="1"/>
  <c r="J22" i="1" s="1"/>
  <c r="K22" i="1" s="1"/>
  <c r="E22" i="1"/>
  <c r="C21" i="1" l="1"/>
  <c r="D22" i="1"/>
  <c r="D26" i="1" l="1"/>
  <c r="D20" i="1"/>
  <c r="E20" i="1" s="1"/>
  <c r="F20" i="1" s="1"/>
  <c r="G20" i="1" s="1"/>
  <c r="H20" i="1" s="1"/>
  <c r="I20" i="1" s="1"/>
  <c r="J20" i="1" l="1"/>
  <c r="K20" i="1"/>
  <c r="C28" i="1"/>
  <c r="E23" i="1"/>
  <c r="E26" i="1" l="1"/>
  <c r="F23" i="1"/>
  <c r="F26" i="1" s="1"/>
  <c r="G23" i="1" l="1"/>
  <c r="H23" i="1" s="1"/>
  <c r="D28" i="1"/>
  <c r="H26" i="1" l="1"/>
  <c r="G26" i="1"/>
  <c r="D27" i="1"/>
  <c r="I23" i="1" l="1"/>
  <c r="J23" i="1" s="1"/>
  <c r="H27" i="1"/>
  <c r="G27" i="1"/>
  <c r="F27" i="1"/>
  <c r="E27" i="1"/>
  <c r="E28" i="1"/>
  <c r="F28" i="1" s="1"/>
  <c r="G28" i="1" s="1"/>
  <c r="H28" i="1" l="1"/>
  <c r="I26" i="1"/>
  <c r="I27" i="1" s="1"/>
  <c r="I28" i="1" l="1"/>
  <c r="K23" i="1"/>
  <c r="J26" i="1"/>
  <c r="J27" i="1" s="1"/>
  <c r="J28" i="1" l="1"/>
  <c r="C30" i="1" s="1"/>
  <c r="K26" i="1"/>
  <c r="K27" i="1" s="1"/>
  <c r="K28" i="1" l="1"/>
</calcChain>
</file>

<file path=xl/sharedStrings.xml><?xml version="1.0" encoding="utf-8"?>
<sst xmlns="http://schemas.openxmlformats.org/spreadsheetml/2006/main" count="29" uniqueCount="29">
  <si>
    <t>инвестиционные затраты</t>
  </si>
  <si>
    <t>площадь помещения</t>
  </si>
  <si>
    <t>стоимость покупки</t>
  </si>
  <si>
    <t>стоимость покупки, за 1 кв.м.</t>
  </si>
  <si>
    <t>ставки аренды (руб. за м2 в год):</t>
  </si>
  <si>
    <t>РЕНТНАЯ ДОХОДНОСТЬ</t>
  </si>
  <si>
    <t>арендатор</t>
  </si>
  <si>
    <t>операционная выручка (gross)</t>
  </si>
  <si>
    <t>на 1 год</t>
  </si>
  <si>
    <t>на 2 год</t>
  </si>
  <si>
    <t>на 3 год</t>
  </si>
  <si>
    <t>чистый операционный доход накопительным итогом</t>
  </si>
  <si>
    <t>- эксплуатационный платеж (+10%)</t>
  </si>
  <si>
    <t>Характеристики помещения:</t>
  </si>
  <si>
    <t>индексация (% в год)</t>
  </si>
  <si>
    <t>период владения лет</t>
  </si>
  <si>
    <t>на 4 год</t>
  </si>
  <si>
    <t>на 5 год</t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</si>
  <si>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год</t>
    </r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</si>
  <si>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месяц</t>
    </r>
  </si>
  <si>
    <t>МАП</t>
  </si>
  <si>
    <t>- платеж за землю (+5%)</t>
  </si>
  <si>
    <t>Все необходимые коммуникации</t>
  </si>
  <si>
    <r>
      <rPr>
        <b/>
        <sz val="12"/>
        <color theme="1"/>
        <rFont val="Century Gothic"/>
        <family val="2"/>
        <charset val="204"/>
      </rPr>
      <t>Чистая окупаемость 
инвестиционного проекта</t>
    </r>
    <r>
      <rPr>
        <sz val="12"/>
        <color theme="1"/>
        <rFont val="Century Gothic"/>
        <family val="2"/>
        <charset val="204"/>
      </rPr>
      <t xml:space="preserve"> </t>
    </r>
    <r>
      <rPr>
        <sz val="10"/>
        <color theme="1"/>
        <rFont val="Century Gothic"/>
        <family val="2"/>
        <charset val="204"/>
      </rPr>
      <t>, лет</t>
    </r>
  </si>
  <si>
    <t>Высота потолка: 2.8 м</t>
  </si>
  <si>
    <t xml:space="preserve">Круглосуточный доступ </t>
  </si>
  <si>
    <t>- (патент+5%)</t>
  </si>
  <si>
    <t>цокольный этаж</t>
  </si>
  <si>
    <t>Компьютерный клуб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</si>
</sst>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&quot;р.&quot;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rgb="FFEE1C24"/>
      <name val="Century Gothic"/>
      <family val="2"/>
      <charset val="204"/>
    </font>
    <font>
      <b/>
      <sz val="11"/>
      <color rgb="FF000000"/>
      <name val="Century Gothic"/>
      <family val="2"/>
      <charset val="204"/>
    </font>
    <font>
      <b/>
      <sz val="9"/>
      <color rgb="FF000000"/>
      <name val="Century Gothic"/>
      <family val="2"/>
      <charset val="204"/>
    </font>
    <font>
      <i/>
      <sz val="11"/>
      <color theme="1"/>
      <name val="Century Gothic"/>
      <family val="2"/>
      <charset val="204"/>
    </font>
    <font>
      <b/>
      <u/>
      <sz val="11"/>
      <color theme="1"/>
      <name val="Century Gothic"/>
      <family val="2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sz val="11"/>
      <color rgb="FF000000"/>
      <name val="Century Gothic"/>
      <family val="2"/>
      <charset val="204"/>
    </font>
    <font>
      <b/>
      <sz val="12"/>
      <color rgb="FFEE1C24"/>
      <name val="Century Gothic"/>
      <family val="2"/>
      <charset val="204"/>
    </font>
    <font>
      <sz val="10"/>
      <color theme="0" tint="-0.499984740745262"/>
      <name val="Century Gothic"/>
      <family val="2"/>
      <charset val="204"/>
    </font>
    <font>
      <sz val="9"/>
      <color theme="0" tint="-0.499984740745262"/>
      <name val="Century Gothic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entury Gothic"/>
      <family val="2"/>
      <charset val="204"/>
    </font>
    <font>
      <b/>
      <i/>
      <sz val="12"/>
      <color rgb="FF00B05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/>
    </xf>
    <xf numFmtId="0" fontId="4" fillId="0" borderId="0" xfId="0" applyFont="1" applyFill="1"/>
    <xf numFmtId="0" fontId="17" fillId="0" borderId="0" xfId="0" applyFont="1"/>
    <xf numFmtId="14" fontId="4" fillId="0" borderId="0" xfId="0" applyNumberFormat="1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/>
    <xf numFmtId="166" fontId="12" fillId="0" borderId="5" xfId="0" applyNumberFormat="1" applyFont="1" applyBorder="1" applyAlignment="1">
      <alignment horizontal="center" vertical="center"/>
    </xf>
    <xf numFmtId="49" fontId="21" fillId="0" borderId="2" xfId="0" applyNumberFormat="1" applyFont="1" applyBorder="1"/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49" fontId="21" fillId="0" borderId="1" xfId="0" applyNumberFormat="1" applyFont="1" applyBorder="1"/>
    <xf numFmtId="3" fontId="22" fillId="0" borderId="1" xfId="0" applyNumberFormat="1" applyFont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3" fontId="12" fillId="0" borderId="2" xfId="0" applyNumberFormat="1" applyFont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24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3" fontId="9" fillId="2" borderId="1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112058</xdr:colOff>
      <xdr:row>4</xdr:row>
      <xdr:rowOff>179295</xdr:rowOff>
    </xdr:from>
    <xdr:to>
      <xdr:col>10</xdr:col>
      <xdr:colOff>796703</xdr:colOff>
      <xdr:row>14</xdr:row>
      <xdr:rowOff>11206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923" t="29960" r="21804" b="39753"/>
        <a:stretch/>
      </xdr:blipFill>
      <xdr:spPr>
        <a:xfrm>
          <a:off x="4941793" y="1176619"/>
          <a:ext cx="6085881" cy="1983440"/>
        </a:xfrm>
        <a:prstGeom prst="rect">
          <a:avLst/>
        </a:prstGeom>
      </xdr:spPr>
    </xdr:pic>
    <xdr:clientData/>
  </xdr:twoCellAnchor>
  <xdr:twoCellAnchor>
    <xdr:from>
      <xdr:col>9</xdr:col>
      <xdr:colOff>156882</xdr:colOff>
      <xdr:row>9</xdr:row>
      <xdr:rowOff>145677</xdr:rowOff>
    </xdr:from>
    <xdr:to>
      <xdr:col>9</xdr:col>
      <xdr:colOff>896470</xdr:colOff>
      <xdr:row>12</xdr:row>
      <xdr:rowOff>123264</xdr:rowOff>
    </xdr:to>
    <xdr:sp macro="" textlink="">
      <xdr:nvSpPr>
        <xdr:cNvPr id="4" name="Прямоугольник 3"/>
        <xdr:cNvSpPr/>
      </xdr:nvSpPr>
      <xdr:spPr>
        <a:xfrm>
          <a:off x="9435353" y="2207559"/>
          <a:ext cx="739588" cy="61632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showGridLines="0" tabSelected="1" view="pageBreakPreview" zoomScale="85" zoomScaleNormal="85" zoomScaleSheetLayoutView="85" workbookViewId="0">
      <selection activeCell="F30" sqref="F30"/>
    </sheetView>
  </sheetViews>
  <sheetFormatPr defaultRowHeight="15" x14ac:dyDescent="0.25"/>
  <cols>
    <col min="1" max="1" width="3.7109375" customWidth="1"/>
    <col min="2" max="2" width="36.28515625" customWidth="1"/>
    <col min="3" max="3" width="17.85546875" customWidth="1"/>
    <col min="4" max="4" width="14.5703125" customWidth="1"/>
    <col min="5" max="5" width="13.140625" bestFit="1" customWidth="1"/>
    <col min="6" max="6" width="13.5703125" customWidth="1"/>
    <col min="7" max="7" width="13.85546875" customWidth="1"/>
    <col min="8" max="8" width="13" customWidth="1"/>
    <col min="9" max="9" width="13.28515625" customWidth="1"/>
    <col min="10" max="10" width="14.28515625" customWidth="1"/>
    <col min="11" max="11" width="13.140625" customWidth="1"/>
    <col min="12" max="12" width="14.28515625" customWidth="1"/>
  </cols>
  <sheetData>
    <row r="1" spans="2:14" x14ac:dyDescent="0.25">
      <c r="H1" s="58"/>
    </row>
    <row r="2" spans="2:14" ht="30" x14ac:dyDescent="0.3">
      <c r="B2" s="3" t="s">
        <v>6</v>
      </c>
      <c r="C2" s="4" t="s">
        <v>28</v>
      </c>
      <c r="D2" s="5"/>
      <c r="E2" s="5"/>
      <c r="F2" s="5"/>
      <c r="G2" s="5"/>
      <c r="H2" s="35"/>
      <c r="J2" s="5"/>
      <c r="K2" s="5"/>
    </row>
    <row r="3" spans="2:14" ht="16.5" x14ac:dyDescent="0.3">
      <c r="B3" s="3" t="s">
        <v>1</v>
      </c>
      <c r="C3" s="7">
        <v>80.7</v>
      </c>
      <c r="E3" s="5"/>
      <c r="F3" s="5"/>
      <c r="G3" s="5"/>
      <c r="H3" s="5"/>
      <c r="I3" s="5"/>
      <c r="J3" s="5"/>
      <c r="K3" s="5"/>
    </row>
    <row r="4" spans="2:14" ht="16.5" x14ac:dyDescent="0.3">
      <c r="B4" s="3" t="s">
        <v>2</v>
      </c>
      <c r="C4" s="8">
        <f>C5*C3</f>
        <v>10894500</v>
      </c>
      <c r="D4" s="34"/>
      <c r="E4" s="5"/>
      <c r="F4" s="5"/>
      <c r="G4" s="5"/>
      <c r="H4" s="5"/>
      <c r="I4" s="9"/>
      <c r="J4" s="5"/>
      <c r="K4" s="5"/>
      <c r="N4" s="2"/>
    </row>
    <row r="5" spans="2:14" ht="16.5" x14ac:dyDescent="0.3">
      <c r="B5" s="3" t="s">
        <v>3</v>
      </c>
      <c r="C5" s="8">
        <v>135000</v>
      </c>
      <c r="E5" s="5"/>
      <c r="F5" s="5"/>
      <c r="G5" s="5"/>
      <c r="H5" s="35" t="s">
        <v>27</v>
      </c>
      <c r="I5" s="5"/>
      <c r="J5" s="5"/>
      <c r="K5" s="5"/>
    </row>
    <row r="6" spans="2:14" ht="16.5" x14ac:dyDescent="0.3">
      <c r="B6" s="3" t="s">
        <v>4</v>
      </c>
      <c r="C6" s="10"/>
      <c r="D6" s="47" t="s">
        <v>20</v>
      </c>
      <c r="E6" s="5"/>
      <c r="F6" s="5"/>
      <c r="G6" s="5"/>
      <c r="H6" s="5"/>
      <c r="I6" s="5"/>
      <c r="J6" s="5"/>
      <c r="K6" s="5"/>
    </row>
    <row r="7" spans="2:14" ht="16.5" x14ac:dyDescent="0.3">
      <c r="B7" s="11" t="s">
        <v>8</v>
      </c>
      <c r="C7" s="12">
        <v>17000</v>
      </c>
      <c r="D7" s="48">
        <f>C7*$C$3/12</f>
        <v>114325</v>
      </c>
      <c r="E7" s="5"/>
      <c r="F7" s="5"/>
      <c r="G7" s="5"/>
      <c r="H7" s="5"/>
      <c r="I7" s="5"/>
      <c r="J7" s="5"/>
      <c r="K7" s="5"/>
    </row>
    <row r="8" spans="2:14" ht="16.5" x14ac:dyDescent="0.3">
      <c r="B8" s="11" t="s">
        <v>9</v>
      </c>
      <c r="C8" s="12">
        <f>C7*1.07</f>
        <v>18190</v>
      </c>
      <c r="D8" s="48">
        <f t="shared" ref="D8:D11" si="0">C8*$C$3/12</f>
        <v>122327.75</v>
      </c>
      <c r="E8" s="5"/>
      <c r="F8" s="5"/>
      <c r="G8" s="5"/>
      <c r="H8" s="5"/>
      <c r="I8" s="5"/>
      <c r="J8" s="5"/>
      <c r="K8" s="5"/>
    </row>
    <row r="9" spans="2:14" ht="16.5" x14ac:dyDescent="0.3">
      <c r="B9" s="11" t="s">
        <v>10</v>
      </c>
      <c r="C9" s="12">
        <f>C8*1.07</f>
        <v>19463.300000000003</v>
      </c>
      <c r="D9" s="48">
        <f t="shared" si="0"/>
        <v>130890.69250000002</v>
      </c>
      <c r="E9" s="5"/>
      <c r="F9" s="5"/>
      <c r="G9" s="13"/>
      <c r="H9" s="5"/>
      <c r="I9" s="5"/>
      <c r="J9" s="9"/>
      <c r="K9" s="5"/>
    </row>
    <row r="10" spans="2:14" ht="16.5" x14ac:dyDescent="0.3">
      <c r="B10" s="11" t="s">
        <v>16</v>
      </c>
      <c r="C10" s="12">
        <f>C9*1.07</f>
        <v>20825.731000000003</v>
      </c>
      <c r="D10" s="48">
        <f t="shared" si="0"/>
        <v>140053.04097500004</v>
      </c>
      <c r="E10" s="5"/>
      <c r="F10" s="5"/>
      <c r="G10" s="13"/>
      <c r="H10" s="5"/>
      <c r="I10" s="5"/>
      <c r="J10" s="9"/>
      <c r="K10" s="5"/>
    </row>
    <row r="11" spans="2:14" ht="16.5" x14ac:dyDescent="0.3">
      <c r="B11" s="11" t="s">
        <v>17</v>
      </c>
      <c r="C11" s="12">
        <f>C10*1.07</f>
        <v>22283.532170000006</v>
      </c>
      <c r="D11" s="48">
        <f t="shared" si="0"/>
        <v>149856.75384325004</v>
      </c>
      <c r="E11" s="5"/>
      <c r="F11" s="5"/>
      <c r="G11" s="13"/>
      <c r="H11" s="5"/>
      <c r="I11" s="5"/>
      <c r="J11" s="9"/>
      <c r="K11" s="5"/>
    </row>
    <row r="12" spans="2:14" ht="16.5" x14ac:dyDescent="0.3">
      <c r="B12" s="3" t="s">
        <v>14</v>
      </c>
      <c r="C12" s="15">
        <v>7.0000000000000007E-2</v>
      </c>
      <c r="E12" s="5"/>
      <c r="F12" s="14"/>
      <c r="G12" s="5"/>
      <c r="H12" s="5"/>
      <c r="I12" s="5"/>
      <c r="J12" s="5"/>
      <c r="K12" s="5"/>
    </row>
    <row r="13" spans="2:14" ht="17.25" x14ac:dyDescent="0.3">
      <c r="B13" s="53"/>
      <c r="C13" s="5"/>
      <c r="E13" s="5"/>
      <c r="F13" s="5"/>
      <c r="G13" s="5"/>
      <c r="H13" s="5"/>
      <c r="I13" s="5"/>
      <c r="J13" s="5"/>
      <c r="K13" s="5"/>
    </row>
    <row r="14" spans="2:14" ht="17.25" x14ac:dyDescent="0.3">
      <c r="B14" s="53" t="s">
        <v>13</v>
      </c>
      <c r="C14" s="5"/>
      <c r="D14" s="33"/>
      <c r="E14" s="5"/>
      <c r="F14" s="5"/>
      <c r="G14" s="5"/>
      <c r="H14" s="5"/>
      <c r="I14" s="5"/>
      <c r="J14" s="5"/>
      <c r="K14" s="5"/>
    </row>
    <row r="15" spans="2:14" ht="16.5" x14ac:dyDescent="0.3">
      <c r="B15" s="33" t="s">
        <v>24</v>
      </c>
      <c r="C15" s="5"/>
      <c r="D15" s="33"/>
      <c r="E15" s="5"/>
      <c r="F15" s="5"/>
      <c r="G15" s="5"/>
      <c r="H15" s="5"/>
      <c r="I15" s="5"/>
      <c r="J15" s="5"/>
      <c r="K15" s="5"/>
    </row>
    <row r="16" spans="2:14" ht="16.5" x14ac:dyDescent="0.3">
      <c r="B16" s="33" t="s">
        <v>25</v>
      </c>
      <c r="C16" s="5"/>
      <c r="D16" s="33"/>
      <c r="E16" s="5"/>
      <c r="F16" s="5"/>
      <c r="G16" s="5"/>
      <c r="H16" s="5"/>
      <c r="I16" s="5"/>
      <c r="J16" s="5"/>
      <c r="K16" s="5"/>
    </row>
    <row r="17" spans="2:11" ht="16.5" x14ac:dyDescent="0.3">
      <c r="B17" s="33" t="s">
        <v>22</v>
      </c>
      <c r="C17" s="5"/>
      <c r="D17" s="33"/>
      <c r="E17" s="5"/>
      <c r="F17" s="5"/>
      <c r="G17" s="5"/>
      <c r="H17" s="5"/>
      <c r="I17" s="5"/>
      <c r="J17" s="5"/>
      <c r="K17" s="5"/>
    </row>
    <row r="18" spans="2:11" ht="16.5" x14ac:dyDescent="0.3">
      <c r="B18" s="33"/>
      <c r="C18" s="5"/>
      <c r="D18" s="33"/>
      <c r="E18" s="5"/>
      <c r="F18" s="5"/>
      <c r="G18" s="5"/>
      <c r="H18" s="5"/>
      <c r="I18" s="5"/>
      <c r="J18" s="5"/>
      <c r="K18" s="5"/>
    </row>
    <row r="19" spans="2:11" ht="16.5" x14ac:dyDescent="0.3">
      <c r="B19" s="6" t="s">
        <v>5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6.5" x14ac:dyDescent="0.3">
      <c r="B20" s="43" t="s">
        <v>15</v>
      </c>
      <c r="C20" s="16">
        <v>1</v>
      </c>
      <c r="D20" s="16">
        <f>1+C20</f>
        <v>2</v>
      </c>
      <c r="E20" s="16">
        <f t="shared" ref="E20:J20" si="1">1+D20</f>
        <v>3</v>
      </c>
      <c r="F20" s="16">
        <f t="shared" si="1"/>
        <v>4</v>
      </c>
      <c r="G20" s="16">
        <f t="shared" si="1"/>
        <v>5</v>
      </c>
      <c r="H20" s="16">
        <f>1+G20</f>
        <v>6</v>
      </c>
      <c r="I20" s="54">
        <f>1+H20</f>
        <v>7</v>
      </c>
      <c r="J20" s="54">
        <f t="shared" si="1"/>
        <v>8</v>
      </c>
      <c r="K20" s="59">
        <f t="shared" ref="K20" si="2">1+J20</f>
        <v>9</v>
      </c>
    </row>
    <row r="21" spans="2:11" ht="16.5" x14ac:dyDescent="0.3">
      <c r="B21" s="43" t="s">
        <v>0</v>
      </c>
      <c r="C21" s="17">
        <f>-C4</f>
        <v>-10894500</v>
      </c>
      <c r="D21" s="18"/>
      <c r="E21" s="18"/>
      <c r="F21" s="18"/>
      <c r="G21" s="19"/>
      <c r="H21" s="19"/>
      <c r="I21" s="19"/>
      <c r="J21" s="56"/>
      <c r="K21" s="60"/>
    </row>
    <row r="22" spans="2:11" x14ac:dyDescent="0.25">
      <c r="B22" s="43" t="s">
        <v>7</v>
      </c>
      <c r="C22" s="20">
        <f>C3*C7</f>
        <v>1371900</v>
      </c>
      <c r="D22" s="20">
        <f>C3*C8</f>
        <v>1467933</v>
      </c>
      <c r="E22" s="20">
        <f>C3*C9</f>
        <v>1570688.3100000003</v>
      </c>
      <c r="F22" s="20">
        <f>C10*C3</f>
        <v>1680636.4917000004</v>
      </c>
      <c r="G22" s="20">
        <f>C11*C3</f>
        <v>1798281.0461190005</v>
      </c>
      <c r="H22" s="21">
        <f>G22*1.08</f>
        <v>1942143.5298085208</v>
      </c>
      <c r="I22" s="21">
        <f t="shared" ref="I22:K22" si="3">H22*1.08</f>
        <v>2097515.0121932025</v>
      </c>
      <c r="J22" s="21">
        <f t="shared" si="3"/>
        <v>2265316.2131686588</v>
      </c>
      <c r="K22" s="61">
        <f t="shared" si="3"/>
        <v>2446541.5102221519</v>
      </c>
    </row>
    <row r="23" spans="2:11" ht="15.75" x14ac:dyDescent="0.3">
      <c r="B23" s="37" t="s">
        <v>12</v>
      </c>
      <c r="C23" s="38">
        <f>-2000*C3</f>
        <v>-161400</v>
      </c>
      <c r="D23" s="38">
        <f>C23</f>
        <v>-161400</v>
      </c>
      <c r="E23" s="38">
        <f>D23*1.1</f>
        <v>-177540</v>
      </c>
      <c r="F23" s="38">
        <f>E23</f>
        <v>-177540</v>
      </c>
      <c r="G23" s="38">
        <f t="shared" ref="G23" si="4">F23*1.1</f>
        <v>-195294.00000000003</v>
      </c>
      <c r="H23" s="39">
        <f>G23</f>
        <v>-195294.00000000003</v>
      </c>
      <c r="I23" s="39">
        <f>H23*1.1</f>
        <v>-214823.40000000005</v>
      </c>
      <c r="J23" s="39">
        <f>I23</f>
        <v>-214823.40000000005</v>
      </c>
      <c r="K23" s="62">
        <f t="shared" ref="K23" si="5">J23*1.1</f>
        <v>-236305.74000000008</v>
      </c>
    </row>
    <row r="24" spans="2:11" ht="15.75" x14ac:dyDescent="0.3">
      <c r="B24" s="37" t="s">
        <v>21</v>
      </c>
      <c r="C24" s="38">
        <f>-44*C3*12</f>
        <v>-42609.600000000006</v>
      </c>
      <c r="D24" s="38">
        <f>C24*1.05</f>
        <v>-44740.080000000009</v>
      </c>
      <c r="E24" s="38">
        <f>D24</f>
        <v>-44740.080000000009</v>
      </c>
      <c r="F24" s="38">
        <f t="shared" ref="E24:K25" si="6">E24*1.05</f>
        <v>-46977.08400000001</v>
      </c>
      <c r="G24" s="38">
        <f>F24</f>
        <v>-46977.08400000001</v>
      </c>
      <c r="H24" s="39">
        <f>G24*1.05</f>
        <v>-49325.938200000011</v>
      </c>
      <c r="I24" s="39">
        <f>H24</f>
        <v>-49325.938200000011</v>
      </c>
      <c r="J24" s="39">
        <f t="shared" si="6"/>
        <v>-51792.235110000016</v>
      </c>
      <c r="K24" s="62">
        <f>J24</f>
        <v>-51792.235110000016</v>
      </c>
    </row>
    <row r="25" spans="2:11" ht="15.75" x14ac:dyDescent="0.3">
      <c r="B25" s="40" t="s">
        <v>26</v>
      </c>
      <c r="C25" s="38">
        <f>-60000</f>
        <v>-60000</v>
      </c>
      <c r="D25" s="41">
        <f>C25</f>
        <v>-60000</v>
      </c>
      <c r="E25" s="41">
        <f t="shared" si="6"/>
        <v>-63000</v>
      </c>
      <c r="F25" s="41">
        <f>E25</f>
        <v>-63000</v>
      </c>
      <c r="G25" s="41">
        <f t="shared" si="6"/>
        <v>-66150</v>
      </c>
      <c r="H25" s="42">
        <f>G25</f>
        <v>-66150</v>
      </c>
      <c r="I25" s="42">
        <f t="shared" ref="I25" si="7">H25*1.05</f>
        <v>-69457.5</v>
      </c>
      <c r="J25" s="42">
        <f>I25</f>
        <v>-69457.5</v>
      </c>
      <c r="K25" s="63">
        <f t="shared" si="6"/>
        <v>-72930.375</v>
      </c>
    </row>
    <row r="26" spans="2:11" ht="15.75" thickBot="1" x14ac:dyDescent="0.3">
      <c r="B26" s="44" t="s">
        <v>18</v>
      </c>
      <c r="C26" s="49">
        <f>SUM(C22:C25)</f>
        <v>1107890.3999999999</v>
      </c>
      <c r="D26" s="49">
        <f t="shared" ref="D26:K26" si="8">SUM(D22:D25)</f>
        <v>1201792.92</v>
      </c>
      <c r="E26" s="49">
        <f t="shared" si="8"/>
        <v>1285408.2300000002</v>
      </c>
      <c r="F26" s="49">
        <f t="shared" si="8"/>
        <v>1393119.4077000003</v>
      </c>
      <c r="G26" s="49">
        <f t="shared" si="8"/>
        <v>1489859.9621190005</v>
      </c>
      <c r="H26" s="50">
        <f t="shared" si="8"/>
        <v>1631373.5916085208</v>
      </c>
      <c r="I26" s="50">
        <f t="shared" si="8"/>
        <v>1763908.1739932024</v>
      </c>
      <c r="J26" s="50">
        <f t="shared" si="8"/>
        <v>1929243.0780586586</v>
      </c>
      <c r="K26" s="64">
        <f t="shared" si="8"/>
        <v>2085513.1601121514</v>
      </c>
    </row>
    <row r="27" spans="2:11" ht="15.75" thickBot="1" x14ac:dyDescent="0.3">
      <c r="B27" s="45" t="s">
        <v>19</v>
      </c>
      <c r="C27" s="36">
        <f>C26/12</f>
        <v>92324.2</v>
      </c>
      <c r="D27" s="36">
        <f>D26/12</f>
        <v>100149.40999999999</v>
      </c>
      <c r="E27" s="36">
        <f t="shared" ref="E27:J27" si="9">E26/12</f>
        <v>107117.35250000002</v>
      </c>
      <c r="F27" s="36">
        <f t="shared" si="9"/>
        <v>116093.28397500003</v>
      </c>
      <c r="G27" s="36">
        <f t="shared" si="9"/>
        <v>124154.99684325005</v>
      </c>
      <c r="H27" s="36">
        <f t="shared" si="9"/>
        <v>135947.79930071006</v>
      </c>
      <c r="I27" s="55">
        <f t="shared" si="9"/>
        <v>146992.34783276686</v>
      </c>
      <c r="J27" s="55">
        <f t="shared" si="9"/>
        <v>160770.25650488821</v>
      </c>
      <c r="K27" s="65">
        <f t="shared" ref="K27" si="10">K26/12</f>
        <v>173792.76334267927</v>
      </c>
    </row>
    <row r="28" spans="2:11" ht="28.5" x14ac:dyDescent="0.25">
      <c r="B28" s="46" t="s">
        <v>11</v>
      </c>
      <c r="C28" s="51">
        <f>C21+C26</f>
        <v>-9786609.5999999996</v>
      </c>
      <c r="D28" s="51">
        <f>C28+D26</f>
        <v>-8584816.6799999997</v>
      </c>
      <c r="E28" s="51">
        <f t="shared" ref="E28:K28" si="11">D28+E26</f>
        <v>-7299408.4499999993</v>
      </c>
      <c r="F28" s="51">
        <f t="shared" si="11"/>
        <v>-5906289.0422999989</v>
      </c>
      <c r="G28" s="51">
        <f t="shared" si="11"/>
        <v>-4416429.0801809989</v>
      </c>
      <c r="H28" s="52">
        <f>G28+H26</f>
        <v>-2785055.4885724783</v>
      </c>
      <c r="I28" s="52">
        <f>H28+I26</f>
        <v>-1021147.3145792759</v>
      </c>
      <c r="J28" s="57">
        <f t="shared" si="11"/>
        <v>908095.76347938273</v>
      </c>
      <c r="K28" s="66">
        <f t="shared" si="11"/>
        <v>2993608.9235915341</v>
      </c>
    </row>
    <row r="29" spans="2:11" ht="17.25" thickBot="1" x14ac:dyDescent="0.35">
      <c r="B29" s="22"/>
      <c r="C29" s="23"/>
      <c r="D29" s="24"/>
      <c r="E29" s="25"/>
      <c r="F29" s="25"/>
      <c r="G29" s="25"/>
      <c r="H29" s="25"/>
      <c r="I29" s="26"/>
      <c r="J29" s="26"/>
      <c r="K29" s="25"/>
    </row>
    <row r="30" spans="2:11" ht="46.5" thickBot="1" x14ac:dyDescent="0.35">
      <c r="B30" s="27" t="s">
        <v>23</v>
      </c>
      <c r="C30" s="28">
        <f>I20+(1-J28/J26)</f>
        <v>7.5292994574881806</v>
      </c>
      <c r="D30" s="5"/>
      <c r="E30" s="5"/>
      <c r="F30" s="5"/>
      <c r="G30" s="5"/>
      <c r="H30" s="5"/>
      <c r="I30" s="29"/>
      <c r="J30" s="5"/>
      <c r="K30" s="5"/>
    </row>
    <row r="31" spans="2:11" ht="16.5" x14ac:dyDescent="0.3">
      <c r="B31" s="22"/>
      <c r="C31" s="23"/>
      <c r="D31" s="24"/>
      <c r="E31" s="25"/>
      <c r="F31" s="25"/>
      <c r="G31" s="25"/>
      <c r="H31" s="25"/>
      <c r="I31" s="26"/>
      <c r="J31" s="26"/>
      <c r="K31" s="25"/>
    </row>
    <row r="32" spans="2:11" ht="16.5" x14ac:dyDescent="0.3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6.5" x14ac:dyDescent="0.3">
      <c r="B33" s="30"/>
      <c r="C33" s="5"/>
      <c r="D33" s="5"/>
      <c r="E33" s="5"/>
      <c r="F33" s="31"/>
      <c r="G33" s="5"/>
      <c r="H33" s="5"/>
      <c r="I33" s="5"/>
      <c r="J33" s="5"/>
      <c r="K33" s="5"/>
    </row>
    <row r="34" spans="2:11" ht="16.5" x14ac:dyDescent="0.3">
      <c r="B34" s="32"/>
      <c r="C34" s="5"/>
      <c r="D34" s="5"/>
      <c r="E34" s="5"/>
      <c r="F34" s="31"/>
      <c r="G34" s="5"/>
      <c r="H34" s="5"/>
      <c r="I34" s="5"/>
      <c r="J34" s="5"/>
      <c r="K34" s="5"/>
    </row>
    <row r="35" spans="2:11" x14ac:dyDescent="0.25">
      <c r="B35" s="1"/>
    </row>
  </sheetData>
  <pageMargins left="0.25" right="0.25" top="0.75" bottom="0.75" header="0.3" footer="0.3"/>
  <pageSetup paperSize="9" scale="87" fitToHeight="0" orientation="landscape" r:id="rId1"/>
  <ignoredErrors>
    <ignoredError sqref="I23 K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офис</vt:lpstr>
      <vt:lpstr>офис!Область_печати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Tatarinov</dc:creator>
  <cp:lastModifiedBy>Konnova</cp:lastModifiedBy>
  <cp:lastPrinted>2019-08-19T09:43:39Z</cp:lastPrinted>
  <dcterms:created xsi:type="dcterms:W3CDTF">2014-09-11T10:45:53Z</dcterms:created>
  <dcterms:modified xsi:type="dcterms:W3CDTF">2019-09-02T09:32:48Z</dcterms:modified>
</cp:coreProperties>
</file>